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zilufeng/Desktop/NUS/KI_SPH course Summer 2022/Final materials/Session 3/"/>
    </mc:Choice>
  </mc:AlternateContent>
  <xr:revisionPtr revIDLastSave="0" documentId="13_ncr:1_{2E4F83CC-5490-F640-A7C8-BD3B5FC43F37}" xr6:coauthVersionLast="36" xr6:coauthVersionMax="36" xr10:uidLastSave="{00000000-0000-0000-0000-000000000000}"/>
  <bookViews>
    <workbookView xWindow="400" yWindow="960" windowWidth="32040" windowHeight="20020" xr2:uid="{A7EEF3AC-2A3E-C047-8FC4-51CAEBD01A3E}"/>
  </bookViews>
  <sheets>
    <sheet name="Exercise"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C6" i="1"/>
  <c r="R6" i="1" s="1"/>
  <c r="G6" i="1"/>
  <c r="E21" i="1"/>
  <c r="E20" i="1"/>
  <c r="D6" i="1"/>
  <c r="S6" i="1"/>
  <c r="P16" i="1"/>
  <c r="O7" i="1"/>
  <c r="P7" i="1"/>
  <c r="Q7" i="1" s="1"/>
  <c r="O8" i="1"/>
  <c r="P8" i="1"/>
  <c r="Q8" i="1"/>
  <c r="O9" i="1"/>
  <c r="Q9" i="1" s="1"/>
  <c r="P9" i="1"/>
  <c r="O10" i="1"/>
  <c r="Q10" i="1" s="1"/>
  <c r="P10" i="1"/>
  <c r="O11" i="1"/>
  <c r="P11" i="1"/>
  <c r="Q11" i="1"/>
  <c r="O12" i="1"/>
  <c r="Q12" i="1" s="1"/>
  <c r="P12" i="1"/>
  <c r="O13" i="1"/>
  <c r="Q13" i="1" s="1"/>
  <c r="P13" i="1"/>
  <c r="O14" i="1"/>
  <c r="P14" i="1"/>
  <c r="Q14" i="1"/>
  <c r="O15" i="1"/>
  <c r="P15" i="1"/>
  <c r="Q15" i="1"/>
  <c r="Q6" i="1"/>
  <c r="P6" i="1"/>
  <c r="O6" i="1"/>
  <c r="N6" i="1"/>
  <c r="L6" i="1"/>
  <c r="K6" i="1"/>
  <c r="N7" i="1" s="1"/>
  <c r="K7" i="1" l="1"/>
  <c r="T6" i="1"/>
  <c r="L7" i="1"/>
  <c r="H6" i="1"/>
  <c r="F7" i="1" l="1"/>
  <c r="I6" i="1"/>
  <c r="N8" i="1"/>
  <c r="D7" i="1" l="1"/>
  <c r="C7" i="1"/>
  <c r="T7" i="1"/>
  <c r="K8" i="1"/>
  <c r="S7" i="1"/>
  <c r="H7" i="1"/>
  <c r="L8" i="1"/>
  <c r="N9" i="1" l="1"/>
  <c r="L9" i="1"/>
  <c r="K9" i="1"/>
  <c r="R7" i="1"/>
  <c r="G7" i="1"/>
  <c r="I7" i="1" s="1"/>
  <c r="F8" i="1"/>
  <c r="N10" i="1" l="1"/>
  <c r="L10" i="1" s="1"/>
  <c r="H8" i="1"/>
  <c r="S8" i="1"/>
  <c r="D8" i="1"/>
  <c r="C8" i="1"/>
  <c r="T8" i="1"/>
  <c r="K10" i="1" l="1"/>
  <c r="R8" i="1"/>
  <c r="F9" i="1"/>
  <c r="C9" i="1" s="1"/>
  <c r="G8" i="1"/>
  <c r="I8" i="1" s="1"/>
  <c r="T9" i="1" l="1"/>
  <c r="R9" i="1"/>
  <c r="G9" i="1"/>
  <c r="F10" i="1"/>
  <c r="T10" i="1" s="1"/>
  <c r="S9" i="1"/>
  <c r="H9" i="1"/>
  <c r="N11" i="1"/>
  <c r="K11" i="1" s="1"/>
  <c r="L11" i="1"/>
  <c r="D9" i="1"/>
  <c r="I9" i="1" l="1"/>
  <c r="N12" i="1"/>
  <c r="L12" i="1" s="1"/>
  <c r="H10" i="1"/>
  <c r="S10" i="1"/>
  <c r="D10" i="1"/>
  <c r="C10" i="1"/>
  <c r="K12" i="1" l="1"/>
  <c r="R10" i="1"/>
  <c r="F11" i="1"/>
  <c r="C11" i="1" s="1"/>
  <c r="G10" i="1"/>
  <c r="I10" i="1" s="1"/>
  <c r="D11" i="1" l="1"/>
  <c r="R11" i="1"/>
  <c r="G11" i="1"/>
  <c r="F12" i="1"/>
  <c r="N13" i="1"/>
  <c r="L13" i="1" s="1"/>
  <c r="S11" i="1"/>
  <c r="H11" i="1"/>
  <c r="T11" i="1"/>
  <c r="H12" i="1" l="1"/>
  <c r="S12" i="1"/>
  <c r="D12" i="1"/>
  <c r="K13" i="1"/>
  <c r="C12" i="1"/>
  <c r="T12" i="1"/>
  <c r="I11" i="1"/>
  <c r="R12" i="1" l="1"/>
  <c r="F13" i="1"/>
  <c r="D13" i="1" s="1"/>
  <c r="G12" i="1"/>
  <c r="I12" i="1" s="1"/>
  <c r="L14" i="1"/>
  <c r="K14" i="1"/>
  <c r="N14" i="1"/>
  <c r="N15" i="1" l="1"/>
  <c r="N16" i="1" s="1"/>
  <c r="L15" i="1"/>
  <c r="L16" i="1" s="1"/>
  <c r="S13" i="1"/>
  <c r="H13" i="1"/>
  <c r="C13" i="1"/>
  <c r="T13" i="1"/>
  <c r="R13" i="1" l="1"/>
  <c r="G13" i="1"/>
  <c r="I13" i="1" s="1"/>
  <c r="F14" i="1"/>
  <c r="C14" i="1" s="1"/>
  <c r="T14" i="1"/>
  <c r="K15" i="1"/>
  <c r="D15" i="1" l="1"/>
  <c r="D16" i="1" s="1"/>
  <c r="R14" i="1"/>
  <c r="F15" i="1"/>
  <c r="T15" i="1" s="1"/>
  <c r="C15" i="1"/>
  <c r="G14" i="1"/>
  <c r="H14" i="1"/>
  <c r="S14" i="1"/>
  <c r="D14" i="1"/>
  <c r="E29" i="1" l="1"/>
  <c r="D29" i="1"/>
  <c r="R15" i="1"/>
  <c r="D27" i="1" s="1"/>
  <c r="G15" i="1"/>
  <c r="I15" i="1" s="1"/>
  <c r="S15" i="1"/>
  <c r="H15" i="1"/>
  <c r="F16" i="1"/>
  <c r="I14" i="1"/>
  <c r="D20" i="1" l="1"/>
  <c r="D25" i="1"/>
  <c r="K21" i="1"/>
  <c r="E25" i="1"/>
  <c r="D21" i="1"/>
  <c r="K20" i="1" s="1"/>
  <c r="S16" i="1"/>
  <c r="H16" i="1"/>
  <c r="G29" i="1" l="1"/>
  <c r="G28" i="1"/>
  <c r="G27" i="1"/>
</calcChain>
</file>

<file path=xl/sharedStrings.xml><?xml version="1.0" encoding="utf-8"?>
<sst xmlns="http://schemas.openxmlformats.org/spreadsheetml/2006/main" count="39" uniqueCount="32">
  <si>
    <r>
      <rPr>
        <b/>
        <sz val="11"/>
        <color theme="1"/>
        <rFont val="Calibri"/>
        <family val="2"/>
        <scheme val="minor"/>
      </rPr>
      <t xml:space="preserve">Exercise 1: </t>
    </r>
    <r>
      <rPr>
        <sz val="11"/>
        <color theme="1"/>
        <rFont val="Calibri"/>
        <family val="2"/>
        <charset val="1"/>
        <scheme val="minor"/>
      </rPr>
      <t>Given the initial population and the incidence rate (IR) below for the exposed and unexposed groups, fill in the rest of the table.</t>
    </r>
  </si>
  <si>
    <t>End of Year</t>
  </si>
  <si>
    <t>Exposed &amp; At Risk</t>
  </si>
  <si>
    <t>Mid-year Population</t>
  </si>
  <si>
    <t>IR</t>
  </si>
  <si>
    <t># Cases/yr</t>
  </si>
  <si>
    <t>At-risk Person-years</t>
  </si>
  <si>
    <t>Cases   Person-years</t>
  </si>
  <si>
    <t>Total   Person-years</t>
  </si>
  <si>
    <t>Unexposed &amp; At Risk</t>
  </si>
  <si>
    <t>Prop. Non-cases exposed</t>
  </si>
  <si>
    <t>Prop. Cases exposed</t>
  </si>
  <si>
    <t>Total Cases</t>
  </si>
  <si>
    <t>Initial</t>
  </si>
  <si>
    <t>Total person-years:</t>
  </si>
  <si>
    <r>
      <rPr>
        <b/>
        <sz val="11"/>
        <color theme="1"/>
        <rFont val="Calibri"/>
        <family val="2"/>
        <scheme val="minor"/>
      </rPr>
      <t xml:space="preserve">Exercise 2: </t>
    </r>
    <r>
      <rPr>
        <sz val="11"/>
        <color theme="1"/>
        <rFont val="Calibri"/>
        <family val="2"/>
        <charset val="1"/>
        <scheme val="minor"/>
      </rPr>
      <t>Calculate the incidence proportion and incidence odds for both the exposed and unexposed, then calculate the relative risk, incidence odds ratio, and incidence rate ratio.</t>
    </r>
  </si>
  <si>
    <t>Exposed</t>
  </si>
  <si>
    <t>Unexposed</t>
  </si>
  <si>
    <t xml:space="preserve">Relative Risk  </t>
  </si>
  <si>
    <t xml:space="preserve">Incidence Proportion </t>
  </si>
  <si>
    <t>Incidence Odds Ratio</t>
  </si>
  <si>
    <t>Incidence Odds</t>
  </si>
  <si>
    <t>Incidence Rate Ratio</t>
  </si>
  <si>
    <r>
      <rPr>
        <b/>
        <sz val="11"/>
        <color theme="1"/>
        <rFont val="Calibri"/>
        <family val="2"/>
        <scheme val="minor"/>
      </rPr>
      <t xml:space="preserve">Exercise 3: </t>
    </r>
    <r>
      <rPr>
        <sz val="11"/>
        <color theme="1"/>
        <rFont val="Calibri"/>
        <family val="2"/>
        <charset val="1"/>
        <scheme val="minor"/>
      </rPr>
      <t xml:space="preserve">Determine the proportion exposed and the odds exposed of cases, and controls either generally or sampled by exclusive, inclusive, and concurrent sampling. Based on the calculated odds exposed, calculate the odds ratios for each type of control. </t>
    </r>
  </si>
  <si>
    <t>Proportion Exposed</t>
  </si>
  <si>
    <t>Odds Exposed</t>
  </si>
  <si>
    <t>Odds Ratio</t>
  </si>
  <si>
    <t>Cases</t>
  </si>
  <si>
    <t>Controls</t>
  </si>
  <si>
    <t>Exclusively Sampled Controls</t>
  </si>
  <si>
    <t>Inclusively Sampled Controls</t>
  </si>
  <si>
    <t>Concurrently Sampled Controls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</si>
</sst>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6" formatCode="0.000"/>
  </numFmts>
  <fonts count="3" x14ac:knownFonts="1">
    <font>
      <sz val="11"/>
      <color theme="1"/>
      <name val="Calibri"/>
      <family val="2"/>
      <charset val="1"/>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14">
    <border>
      <left/>
      <right/>
      <top/>
      <bottom/>
      <diagonal/>
    </border>
    <border>
      <left/>
      <right/>
      <top style="thin">
        <color auto="1"/>
      </top>
      <bottom style="medium">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indexed="64"/>
      </left>
      <right style="thin">
        <color indexed="64"/>
      </right>
      <top/>
      <bottom/>
      <diagonal/>
    </border>
    <border>
      <left style="thin">
        <color indexed="64"/>
      </left>
      <right style="thin">
        <color indexed="64"/>
      </right>
      <top style="medium">
        <color auto="1"/>
      </top>
      <bottom/>
      <diagonal/>
    </border>
  </borders>
  <cellStyleXfs count="1">
    <xf numFmtId="0" fontId="0" fillId="0" borderId="0"/>
  </cellStyleXfs>
  <cellXfs count="80">
    <xf numFmtId="0" fontId="0" fillId="0" borderId="0" xfId="0"/>
    <xf numFmtId="0" fontId="0" fillId="0" borderId="0" xfId="0" applyAlignment="1">
      <alignment horizontal="center" vertical="center"/>
    </xf>
    <xf numFmtId="0" fontId="0" fillId="0" borderId="0" xfId="0" applyAlignment="1">
      <alignment horizontal="center"/>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9" fontId="0" fillId="0" borderId="0" xfId="0" applyNumberFormat="1" applyAlignment="1">
      <alignment horizontal="center" vertical="center"/>
    </xf>
    <xf numFmtId="1" fontId="0" fillId="0" borderId="0" xfId="0" applyNumberFormat="1" applyAlignment="1">
      <alignment horizontal="center" vertical="center"/>
    </xf>
    <xf numFmtId="1" fontId="0" fillId="0" borderId="0" xfId="0" applyNumberFormat="1"/>
    <xf numFmtId="0" fontId="0" fillId="0" borderId="2" xfId="0" applyBorder="1" applyAlignment="1">
      <alignment horizontal="right" vertical="center"/>
    </xf>
    <xf numFmtId="1" fontId="0" fillId="0" borderId="2" xfId="0" applyNumberFormat="1" applyBorder="1" applyAlignment="1">
      <alignment horizontal="center"/>
    </xf>
    <xf numFmtId="1" fontId="0" fillId="0" borderId="2" xfId="0" applyNumberFormat="1" applyBorder="1" applyAlignment="1">
      <alignment horizontal="center" vertical="center"/>
    </xf>
    <xf numFmtId="0" fontId="0" fillId="0" borderId="2" xfId="0" applyBorder="1"/>
    <xf numFmtId="0" fontId="0" fillId="0" borderId="0" xfId="0"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lignment horizontal="lef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1"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0" xfId="0" applyFont="1" applyAlignment="1">
      <alignment horizontal="right"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2" xfId="0" applyFont="1" applyBorder="1" applyAlignment="1">
      <alignment horizontal="righ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right" vertical="center" wrapText="1"/>
    </xf>
    <xf numFmtId="164" fontId="0" fillId="0" borderId="0" xfId="0" applyNumberFormat="1"/>
    <xf numFmtId="0" fontId="2" fillId="0" borderId="5" xfId="0" applyFont="1" applyBorder="1" applyAlignment="1">
      <alignment horizontal="center" vertical="center" wrapText="1"/>
    </xf>
    <xf numFmtId="0" fontId="2" fillId="0" borderId="0" xfId="0" applyFont="1" applyAlignment="1">
      <alignment vertical="center" wrapText="1"/>
    </xf>
    <xf numFmtId="0" fontId="1" fillId="2" borderId="7" xfId="0" applyFont="1" applyFill="1" applyBorder="1" applyAlignment="1">
      <alignment horizontal="center" vertical="center" wrapText="1"/>
    </xf>
    <xf numFmtId="0" fontId="1" fillId="0" borderId="0" xfId="0" applyFont="1" applyAlignment="1">
      <alignment vertical="center" wrapText="1"/>
    </xf>
    <xf numFmtId="0" fontId="0" fillId="0" borderId="0" xfId="0" applyBorder="1"/>
    <xf numFmtId="0" fontId="2" fillId="0" borderId="6" xfId="0" applyFont="1" applyBorder="1" applyAlignment="1">
      <alignment horizontal="right" vertical="center" wrapText="1"/>
    </xf>
    <xf numFmtId="0" fontId="2" fillId="0" borderId="0" xfId="0" applyFont="1" applyAlignment="1">
      <alignment horizontal="right" vertical="center" wrapText="1"/>
    </xf>
    <xf numFmtId="0" fontId="1" fillId="0" borderId="0" xfId="0" applyFont="1" applyAlignment="1">
      <alignment horizontal="center" vertical="center" wrapText="1"/>
    </xf>
    <xf numFmtId="0" fontId="1" fillId="3" borderId="7" xfId="0" applyFont="1" applyFill="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right"/>
    </xf>
    <xf numFmtId="0" fontId="0" fillId="0" borderId="0" xfId="0" applyBorder="1" applyAlignment="1">
      <alignment horizont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0" fillId="0" borderId="0" xfId="0" applyAlignment="1">
      <alignment vertical="center"/>
    </xf>
    <xf numFmtId="1" fontId="0" fillId="0" borderId="0" xfId="0" applyNumberFormat="1" applyAlignment="1">
      <alignment horizontal="center"/>
    </xf>
    <xf numFmtId="0" fontId="0" fillId="0" borderId="0" xfId="0" applyAlignment="1">
      <alignment horizontal="right" vertical="center"/>
    </xf>
    <xf numFmtId="0" fontId="2" fillId="0" borderId="10" xfId="0" applyFont="1" applyBorder="1" applyAlignment="1">
      <alignment horizontal="center" vertical="center" wrapText="1"/>
    </xf>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0" borderId="11" xfId="0" applyFont="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xf>
    <xf numFmtId="9" fontId="0" fillId="0" borderId="7" xfId="0" applyNumberFormat="1" applyBorder="1" applyAlignment="1">
      <alignment horizontal="center" vertical="center"/>
    </xf>
    <xf numFmtId="0" fontId="0" fillId="0" borderId="13" xfId="0" applyBorder="1" applyAlignment="1">
      <alignment horizontal="center" vertical="center"/>
    </xf>
    <xf numFmtId="9" fontId="0" fillId="0" borderId="12" xfId="0" applyNumberFormat="1" applyBorder="1" applyAlignment="1">
      <alignment horizontal="center" vertical="center"/>
    </xf>
    <xf numFmtId="0" fontId="0" fillId="0" borderId="7" xfId="0" applyBorder="1"/>
    <xf numFmtId="0" fontId="0" fillId="0" borderId="12" xfId="0" applyBorder="1"/>
    <xf numFmtId="0" fontId="0" fillId="4" borderId="0" xfId="0" applyFill="1"/>
    <xf numFmtId="0" fontId="0" fillId="0" borderId="12" xfId="0" applyFill="1" applyBorder="1" applyAlignment="1">
      <alignment horizontal="center" vertical="center"/>
    </xf>
    <xf numFmtId="0" fontId="0" fillId="0" borderId="12" xfId="0" applyFill="1" applyBorder="1" applyAlignment="1">
      <alignment horizontal="center"/>
    </xf>
    <xf numFmtId="0" fontId="0" fillId="0" borderId="7" xfId="0" applyFill="1" applyBorder="1" applyAlignment="1">
      <alignment horizontal="center" vertical="center"/>
    </xf>
    <xf numFmtId="2" fontId="0" fillId="0" borderId="12" xfId="0" applyNumberFormat="1" applyFill="1" applyBorder="1" applyAlignment="1">
      <alignment horizontal="center" vertical="center"/>
    </xf>
    <xf numFmtId="166" fontId="0" fillId="0" borderId="12" xfId="0" applyNumberFormat="1" applyFill="1" applyBorder="1" applyAlignment="1">
      <alignment horizontal="center" vertical="center"/>
    </xf>
    <xf numFmtId="166" fontId="0" fillId="0" borderId="12" xfId="0" applyNumberFormat="1" applyFill="1" applyBorder="1" applyAlignment="1">
      <alignment horizontal="center"/>
    </xf>
    <xf numFmtId="166" fontId="0" fillId="0" borderId="7" xfId="0" applyNumberFormat="1" applyFill="1" applyBorder="1" applyAlignment="1">
      <alignment horizontal="center" vertical="center"/>
    </xf>
    <xf numFmtId="0" fontId="0" fillId="0" borderId="7" xfId="0" applyFill="1" applyBorder="1"/>
    <xf numFmtId="0" fontId="0" fillId="0" borderId="12" xfId="0" applyFill="1" applyBorder="1"/>
    <xf numFmtId="2" fontId="0" fillId="0" borderId="12" xfId="0" applyNumberFormat="1" applyFill="1" applyBorder="1"/>
    <xf numFmtId="166" fontId="0" fillId="0" borderId="7" xfId="0" applyNumberFormat="1" applyFill="1" applyBorder="1"/>
    <xf numFmtId="166" fontId="0" fillId="0" borderId="12" xfId="0" applyNumberFormat="1" applyFill="1" applyBorder="1"/>
    <xf numFmtId="166" fontId="0" fillId="0" borderId="12" xfId="0" applyNumberFormat="1" applyBorder="1" applyAlignment="1">
      <alignment horizontal="center" vertical="center"/>
    </xf>
    <xf numFmtId="166" fontId="0" fillId="0" borderId="12" xfId="0" applyNumberFormat="1" applyBorder="1"/>
    <xf numFmtId="2" fontId="0" fillId="0" borderId="0" xfId="0" applyNumberFormat="1" applyFill="1" applyAlignment="1">
      <alignment horizontal="center" vertical="center"/>
    </xf>
    <xf numFmtId="2" fontId="1" fillId="0" borderId="0" xfId="0" applyNumberFormat="1"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5372-4223-C647-AAFC-3DADA5B9BF4F}">
  <dimension ref="B2:U45"/>
  <sheetViews>
    <sheetView showGridLines="0" tabSelected="1" zoomScale="120" zoomScaleNormal="120" workbookViewId="0">
      <selection activeCell="G28" sqref="G28"/>
    </sheetView>
  </sheetViews>
  <sheetFormatPr baseColWidth="10" defaultColWidth="8.83203125" defaultRowHeight="15" x14ac:dyDescent="0.2"/>
  <cols>
    <col min="1" max="1" width="5.5" customWidth="1"/>
    <col min="2" max="2" width="8.6640625" style="1" customWidth="1"/>
    <col min="3" max="3" width="10.83203125" style="1" customWidth="1"/>
    <col min="4" max="4" width="10.5" style="2" customWidth="1"/>
    <col min="5" max="5" width="6.33203125" style="1" customWidth="1"/>
    <col min="6" max="6" width="9.5" style="1" customWidth="1"/>
    <col min="7" max="7" width="13" style="1" customWidth="1"/>
    <col min="8" max="8" width="12.83203125" style="1" customWidth="1"/>
    <col min="9" max="9" width="12.33203125" style="1" customWidth="1"/>
    <col min="10" max="10" width="7.5" customWidth="1"/>
    <col min="11" max="11" width="11.33203125" customWidth="1"/>
    <col min="12" max="12" width="10.6640625" customWidth="1"/>
    <col min="15" max="15" width="12.83203125" customWidth="1"/>
    <col min="16" max="16" width="12.5" customWidth="1"/>
    <col min="17" max="17" width="12.33203125" customWidth="1"/>
    <col min="18" max="18" width="14.6640625" customWidth="1"/>
    <col min="19" max="19" width="14" customWidth="1"/>
    <col min="20" max="20" width="14.6640625" bestFit="1" customWidth="1"/>
    <col min="22" max="22" width="11.6640625" customWidth="1"/>
  </cols>
  <sheetData>
    <row r="2" spans="2:21" ht="15" customHeight="1" x14ac:dyDescent="0.2"/>
    <row r="3" spans="2:21" s="4" customFormat="1" ht="23.25" customHeight="1" x14ac:dyDescent="0.2">
      <c r="B3" s="3" t="s">
        <v>0</v>
      </c>
      <c r="C3" s="3"/>
      <c r="D3" s="3"/>
      <c r="E3" s="3"/>
      <c r="F3" s="3"/>
      <c r="G3" s="3"/>
      <c r="H3" s="3"/>
      <c r="I3" s="3"/>
      <c r="J3" s="3"/>
      <c r="K3" s="3"/>
      <c r="L3" s="3"/>
      <c r="M3" s="3"/>
      <c r="N3" s="3"/>
      <c r="O3" s="3"/>
      <c r="P3" s="3"/>
      <c r="Q3" s="3"/>
      <c r="R3" s="3"/>
      <c r="S3" s="3"/>
      <c r="T3" s="3"/>
    </row>
    <row r="4" spans="2:21" s="1" customFormat="1" ht="37.5" customHeight="1" thickBot="1" x14ac:dyDescent="0.25">
      <c r="B4" s="52" t="s">
        <v>1</v>
      </c>
      <c r="C4" s="55" t="s">
        <v>2</v>
      </c>
      <c r="D4" s="55" t="s">
        <v>3</v>
      </c>
      <c r="E4" s="55" t="s">
        <v>4</v>
      </c>
      <c r="F4" s="52" t="s">
        <v>5</v>
      </c>
      <c r="G4" s="55" t="s">
        <v>6</v>
      </c>
      <c r="H4" s="55" t="s">
        <v>7</v>
      </c>
      <c r="I4" s="55" t="s">
        <v>8</v>
      </c>
      <c r="J4" s="5"/>
      <c r="K4" s="52" t="s">
        <v>9</v>
      </c>
      <c r="L4" s="55" t="s">
        <v>3</v>
      </c>
      <c r="M4" s="55" t="s">
        <v>4</v>
      </c>
      <c r="N4" s="55" t="s">
        <v>5</v>
      </c>
      <c r="O4" s="55" t="s">
        <v>6</v>
      </c>
      <c r="P4" s="55" t="s">
        <v>7</v>
      </c>
      <c r="Q4" s="55" t="s">
        <v>8</v>
      </c>
      <c r="R4" s="55" t="s">
        <v>10</v>
      </c>
      <c r="S4" s="55" t="s">
        <v>11</v>
      </c>
      <c r="T4" s="5" t="s">
        <v>12</v>
      </c>
    </row>
    <row r="5" spans="2:21" s="1" customFormat="1" x14ac:dyDescent="0.2">
      <c r="B5" s="53" t="s">
        <v>13</v>
      </c>
      <c r="C5" s="56">
        <v>10000</v>
      </c>
      <c r="D5" s="56"/>
      <c r="E5" s="59">
        <v>0.05</v>
      </c>
      <c r="F5" s="58"/>
      <c r="G5" s="60"/>
      <c r="H5" s="60"/>
      <c r="I5" s="60"/>
      <c r="K5" s="53">
        <v>10000</v>
      </c>
      <c r="L5" s="56"/>
      <c r="M5" s="56">
        <v>0.01</v>
      </c>
      <c r="N5" s="56"/>
      <c r="O5" s="56"/>
      <c r="P5" s="56"/>
      <c r="Q5" s="56"/>
      <c r="R5" s="76"/>
      <c r="S5" s="76"/>
      <c r="U5" s="7"/>
    </row>
    <row r="6" spans="2:21" s="1" customFormat="1" x14ac:dyDescent="0.2">
      <c r="B6" s="53">
        <v>1</v>
      </c>
      <c r="C6" s="56">
        <f>C5-F6</f>
        <v>9500</v>
      </c>
      <c r="D6" s="57">
        <f>C5-(F6/2)</f>
        <v>9750</v>
      </c>
      <c r="E6" s="56"/>
      <c r="F6" s="53">
        <f>$E$5*C5</f>
        <v>500</v>
      </c>
      <c r="G6" s="56">
        <f>C6</f>
        <v>9500</v>
      </c>
      <c r="H6" s="56">
        <f>F6/2</f>
        <v>250</v>
      </c>
      <c r="I6" s="56">
        <f>G6+H6</f>
        <v>9750</v>
      </c>
      <c r="J6"/>
      <c r="K6" s="61">
        <f>K5-N6</f>
        <v>9900</v>
      </c>
      <c r="L6" s="62">
        <f>K5-(N6/2)</f>
        <v>9950</v>
      </c>
      <c r="M6" s="62"/>
      <c r="N6" s="62">
        <f>K5*$M$5</f>
        <v>100</v>
      </c>
      <c r="O6" s="62">
        <f>K6</f>
        <v>9900</v>
      </c>
      <c r="P6" s="62">
        <f>N6/2</f>
        <v>50</v>
      </c>
      <c r="Q6" s="62">
        <f>O6+P6</f>
        <v>9950</v>
      </c>
      <c r="R6" s="77">
        <f>C6/(C6+K6)</f>
        <v>0.48969072164948452</v>
      </c>
      <c r="S6" s="76">
        <f>F6/(F6+N6)</f>
        <v>0.83333333333333337</v>
      </c>
      <c r="T6" s="1">
        <f>F6+N6</f>
        <v>600</v>
      </c>
      <c r="U6" s="7"/>
    </row>
    <row r="7" spans="2:21" s="1" customFormat="1" x14ac:dyDescent="0.2">
      <c r="B7" s="53">
        <v>2</v>
      </c>
      <c r="C7" s="64">
        <f>C6-F7</f>
        <v>9025</v>
      </c>
      <c r="D7" s="65">
        <f t="shared" ref="D7:D15" si="0">C6-(F7/2)</f>
        <v>9262.5</v>
      </c>
      <c r="E7" s="64"/>
      <c r="F7" s="66">
        <f t="shared" ref="F7:F15" si="1">$E$5*C6</f>
        <v>475</v>
      </c>
      <c r="G7" s="64">
        <f t="shared" ref="G7:G15" si="2">C7</f>
        <v>9025</v>
      </c>
      <c r="H7" s="64">
        <f t="shared" ref="H7:H16" si="3">F7/2</f>
        <v>237.5</v>
      </c>
      <c r="I7" s="64">
        <f t="shared" ref="I7:I15" si="4">G7+H7</f>
        <v>9262.5</v>
      </c>
      <c r="J7" s="63"/>
      <c r="K7" s="71">
        <f t="shared" ref="K7:K15" si="5">K6-N7</f>
        <v>9801</v>
      </c>
      <c r="L7" s="72">
        <f t="shared" ref="L7:L15" si="6">K6-(N7/2)</f>
        <v>9850.5</v>
      </c>
      <c r="M7" s="72"/>
      <c r="N7" s="72">
        <f t="shared" ref="N7:N15" si="7">K6*$M$5</f>
        <v>99</v>
      </c>
      <c r="O7" s="72">
        <f t="shared" ref="O7:O15" si="8">K7</f>
        <v>9801</v>
      </c>
      <c r="P7" s="72">
        <f t="shared" ref="P7:P15" si="9">N7/2</f>
        <v>49.5</v>
      </c>
      <c r="Q7" s="75">
        <f t="shared" ref="Q7:Q15" si="10">O7+P7</f>
        <v>9850.5</v>
      </c>
      <c r="R7" s="73">
        <f t="shared" ref="R7:R15" si="11">C7/(C7+K7)</f>
        <v>0.4793902050355891</v>
      </c>
      <c r="S7" s="67">
        <f>F7/(F7+N7)</f>
        <v>0.82752613240418116</v>
      </c>
      <c r="T7" s="78">
        <f>T6+F7+N7</f>
        <v>1174</v>
      </c>
      <c r="U7" s="7"/>
    </row>
    <row r="8" spans="2:21" s="1" customFormat="1" x14ac:dyDescent="0.2">
      <c r="B8" s="53">
        <v>3</v>
      </c>
      <c r="C8" s="68">
        <f t="shared" ref="C7:C15" si="12">C7-F8</f>
        <v>8573.75</v>
      </c>
      <c r="D8" s="69">
        <f t="shared" si="0"/>
        <v>8799.375</v>
      </c>
      <c r="E8" s="64"/>
      <c r="F8" s="70">
        <f t="shared" si="1"/>
        <v>451.25</v>
      </c>
      <c r="G8" s="68">
        <f t="shared" si="2"/>
        <v>8573.75</v>
      </c>
      <c r="H8" s="68">
        <f t="shared" si="3"/>
        <v>225.625</v>
      </c>
      <c r="I8" s="68">
        <f t="shared" si="4"/>
        <v>8799.375</v>
      </c>
      <c r="J8" s="63"/>
      <c r="K8" s="74">
        <f t="shared" si="5"/>
        <v>9702.99</v>
      </c>
      <c r="L8" s="75">
        <f t="shared" si="6"/>
        <v>9751.9950000000008</v>
      </c>
      <c r="M8" s="75"/>
      <c r="N8" s="75">
        <f t="shared" si="7"/>
        <v>98.01</v>
      </c>
      <c r="O8" s="75">
        <f t="shared" si="8"/>
        <v>9702.99</v>
      </c>
      <c r="P8" s="75">
        <f t="shared" si="9"/>
        <v>49.005000000000003</v>
      </c>
      <c r="Q8" s="75">
        <f t="shared" si="10"/>
        <v>9751.994999999999</v>
      </c>
      <c r="R8" s="73">
        <f t="shared" si="11"/>
        <v>0.46910718213423186</v>
      </c>
      <c r="S8" s="67">
        <f t="shared" ref="S8:S16" si="13">F8/(F8+N8)</f>
        <v>0.82155991697920838</v>
      </c>
      <c r="T8" s="78">
        <f t="shared" ref="T8:T15" si="14">T7+F8+N8</f>
        <v>1723.26</v>
      </c>
      <c r="U8" s="7"/>
    </row>
    <row r="9" spans="2:21" s="1" customFormat="1" x14ac:dyDescent="0.2">
      <c r="B9" s="53">
        <v>4</v>
      </c>
      <c r="C9" s="68">
        <f t="shared" si="12"/>
        <v>8145.0625</v>
      </c>
      <c r="D9" s="69">
        <f t="shared" si="0"/>
        <v>8359.40625</v>
      </c>
      <c r="E9" s="64"/>
      <c r="F9" s="70">
        <f t="shared" si="1"/>
        <v>428.6875</v>
      </c>
      <c r="G9" s="68">
        <f t="shared" si="2"/>
        <v>8145.0625</v>
      </c>
      <c r="H9" s="68">
        <f t="shared" si="3"/>
        <v>214.34375</v>
      </c>
      <c r="I9" s="68">
        <f t="shared" si="4"/>
        <v>8359.40625</v>
      </c>
      <c r="J9" s="63"/>
      <c r="K9" s="74">
        <f t="shared" si="5"/>
        <v>9605.9601000000002</v>
      </c>
      <c r="L9" s="75">
        <f t="shared" si="6"/>
        <v>9654.4750499999991</v>
      </c>
      <c r="M9" s="75"/>
      <c r="N9" s="75">
        <f t="shared" si="7"/>
        <v>97.029899999999998</v>
      </c>
      <c r="O9" s="75">
        <f t="shared" si="8"/>
        <v>9605.9601000000002</v>
      </c>
      <c r="P9" s="75">
        <f t="shared" si="9"/>
        <v>48.514949999999999</v>
      </c>
      <c r="Q9" s="75">
        <f t="shared" si="10"/>
        <v>9654.4750500000009</v>
      </c>
      <c r="R9" s="73">
        <f t="shared" si="11"/>
        <v>0.45885032561448036</v>
      </c>
      <c r="S9" s="67">
        <f t="shared" si="13"/>
        <v>0.81543334879157514</v>
      </c>
      <c r="T9" s="78">
        <f t="shared" si="14"/>
        <v>2248.9774000000002</v>
      </c>
      <c r="U9" s="7"/>
    </row>
    <row r="10" spans="2:21" s="1" customFormat="1" x14ac:dyDescent="0.2">
      <c r="B10" s="53">
        <v>5</v>
      </c>
      <c r="C10" s="68">
        <f t="shared" si="12"/>
        <v>7737.8093749999998</v>
      </c>
      <c r="D10" s="69">
        <f t="shared" si="0"/>
        <v>7941.4359375000004</v>
      </c>
      <c r="E10" s="64"/>
      <c r="F10" s="70">
        <f t="shared" si="1"/>
        <v>407.25312500000001</v>
      </c>
      <c r="G10" s="68">
        <f t="shared" si="2"/>
        <v>7737.8093749999998</v>
      </c>
      <c r="H10" s="68">
        <f t="shared" si="3"/>
        <v>203.62656250000001</v>
      </c>
      <c r="I10" s="68">
        <f t="shared" si="4"/>
        <v>7941.4359374999995</v>
      </c>
      <c r="J10" s="63"/>
      <c r="K10" s="74">
        <f t="shared" si="5"/>
        <v>9509.9004989999994</v>
      </c>
      <c r="L10" s="75">
        <f t="shared" si="6"/>
        <v>9557.9302994999998</v>
      </c>
      <c r="M10" s="75"/>
      <c r="N10" s="75">
        <f t="shared" si="7"/>
        <v>96.059601000000001</v>
      </c>
      <c r="O10" s="75">
        <f t="shared" si="8"/>
        <v>9509.9004989999994</v>
      </c>
      <c r="P10" s="75">
        <f t="shared" si="9"/>
        <v>48.0298005</v>
      </c>
      <c r="Q10" s="75">
        <f t="shared" si="10"/>
        <v>9557.9302994999998</v>
      </c>
      <c r="R10" s="73">
        <f t="shared" si="11"/>
        <v>0.44862821971885863</v>
      </c>
      <c r="S10" s="67">
        <f t="shared" si="13"/>
        <v>0.80914529667584845</v>
      </c>
      <c r="T10" s="78">
        <f t="shared" si="14"/>
        <v>2752.2901260000003</v>
      </c>
      <c r="U10" s="7"/>
    </row>
    <row r="11" spans="2:21" s="1" customFormat="1" x14ac:dyDescent="0.2">
      <c r="B11" s="53">
        <v>6</v>
      </c>
      <c r="C11" s="68">
        <f t="shared" si="12"/>
        <v>7350.91890625</v>
      </c>
      <c r="D11" s="69">
        <f t="shared" si="0"/>
        <v>7544.3641406249999</v>
      </c>
      <c r="E11" s="64"/>
      <c r="F11" s="70">
        <f t="shared" si="1"/>
        <v>386.89046875000003</v>
      </c>
      <c r="G11" s="68">
        <f t="shared" si="2"/>
        <v>7350.91890625</v>
      </c>
      <c r="H11" s="68">
        <f t="shared" si="3"/>
        <v>193.44523437500001</v>
      </c>
      <c r="I11" s="68">
        <f t="shared" si="4"/>
        <v>7544.3641406249999</v>
      </c>
      <c r="J11" s="63"/>
      <c r="K11" s="74">
        <f t="shared" si="5"/>
        <v>9414.8014940100002</v>
      </c>
      <c r="L11" s="75">
        <f t="shared" si="6"/>
        <v>9462.3509965049998</v>
      </c>
      <c r="M11" s="75"/>
      <c r="N11" s="75">
        <f t="shared" si="7"/>
        <v>95.099004989999997</v>
      </c>
      <c r="O11" s="75">
        <f t="shared" si="8"/>
        <v>9414.8014940100002</v>
      </c>
      <c r="P11" s="75">
        <f t="shared" si="9"/>
        <v>47.549502494999999</v>
      </c>
      <c r="Q11" s="75">
        <f t="shared" si="10"/>
        <v>9462.3509965049998</v>
      </c>
      <c r="R11" s="73">
        <f t="shared" si="11"/>
        <v>0.43844933177676054</v>
      </c>
      <c r="S11" s="67">
        <f t="shared" si="13"/>
        <v>0.80269485088112258</v>
      </c>
      <c r="T11" s="78">
        <f t="shared" si="14"/>
        <v>3234.2795997400003</v>
      </c>
      <c r="U11" s="7"/>
    </row>
    <row r="12" spans="2:21" s="1" customFormat="1" x14ac:dyDescent="0.2">
      <c r="B12" s="53">
        <v>7</v>
      </c>
      <c r="C12" s="68">
        <f t="shared" si="12"/>
        <v>6983.3729609374996</v>
      </c>
      <c r="D12" s="69">
        <f t="shared" si="0"/>
        <v>7167.1459335937498</v>
      </c>
      <c r="E12" s="64"/>
      <c r="F12" s="70">
        <f t="shared" si="1"/>
        <v>367.54594531250001</v>
      </c>
      <c r="G12" s="68">
        <f t="shared" si="2"/>
        <v>6983.3729609374996</v>
      </c>
      <c r="H12" s="68">
        <f t="shared" si="3"/>
        <v>183.77297265625</v>
      </c>
      <c r="I12" s="68">
        <f t="shared" si="4"/>
        <v>7167.1459335937498</v>
      </c>
      <c r="J12" s="63"/>
      <c r="K12" s="74">
        <f t="shared" si="5"/>
        <v>9320.6534790699006</v>
      </c>
      <c r="L12" s="75">
        <f t="shared" si="6"/>
        <v>9367.7274865399504</v>
      </c>
      <c r="M12" s="75"/>
      <c r="N12" s="75">
        <f t="shared" si="7"/>
        <v>94.148014940099998</v>
      </c>
      <c r="O12" s="75">
        <f t="shared" si="8"/>
        <v>9320.6534790699006</v>
      </c>
      <c r="P12" s="75">
        <f t="shared" si="9"/>
        <v>47.074007470049999</v>
      </c>
      <c r="Q12" s="75">
        <f t="shared" si="10"/>
        <v>9367.7274865399504</v>
      </c>
      <c r="R12" s="73">
        <f t="shared" si="11"/>
        <v>0.42832198454986864</v>
      </c>
      <c r="S12" s="67">
        <f t="shared" si="13"/>
        <v>0.79608133732442565</v>
      </c>
      <c r="T12" s="78">
        <f t="shared" si="14"/>
        <v>3695.9735599926003</v>
      </c>
      <c r="U12" s="7"/>
    </row>
    <row r="13" spans="2:21" s="1" customFormat="1" x14ac:dyDescent="0.2">
      <c r="B13" s="54">
        <v>8</v>
      </c>
      <c r="C13" s="68">
        <f t="shared" si="12"/>
        <v>6634.2043128906244</v>
      </c>
      <c r="D13" s="69">
        <f t="shared" si="0"/>
        <v>6808.7886369140624</v>
      </c>
      <c r="E13" s="64"/>
      <c r="F13" s="70">
        <f t="shared" si="1"/>
        <v>349.16864804687498</v>
      </c>
      <c r="G13" s="68">
        <f t="shared" si="2"/>
        <v>6634.2043128906244</v>
      </c>
      <c r="H13" s="68">
        <f t="shared" si="3"/>
        <v>174.58432402343749</v>
      </c>
      <c r="I13" s="68">
        <f t="shared" si="4"/>
        <v>6808.7886369140615</v>
      </c>
      <c r="J13" s="63"/>
      <c r="K13" s="74">
        <f t="shared" si="5"/>
        <v>9227.4469442792015</v>
      </c>
      <c r="L13" s="75">
        <f t="shared" si="6"/>
        <v>9274.050211674552</v>
      </c>
      <c r="M13" s="75"/>
      <c r="N13" s="75">
        <f t="shared" si="7"/>
        <v>93.20653479069901</v>
      </c>
      <c r="O13" s="75">
        <f t="shared" si="8"/>
        <v>9227.4469442792015</v>
      </c>
      <c r="P13" s="75">
        <f t="shared" si="9"/>
        <v>46.603267395349505</v>
      </c>
      <c r="Q13" s="75">
        <f t="shared" si="10"/>
        <v>9274.0502116745502</v>
      </c>
      <c r="R13" s="73">
        <f t="shared" si="11"/>
        <v>0.41825432959836473</v>
      </c>
      <c r="S13" s="67">
        <f t="shared" si="13"/>
        <v>0.7893043316923104</v>
      </c>
      <c r="T13" s="78">
        <f t="shared" si="14"/>
        <v>4138.3487428301742</v>
      </c>
      <c r="U13" s="7"/>
    </row>
    <row r="14" spans="2:21" s="1" customFormat="1" x14ac:dyDescent="0.2">
      <c r="B14" s="54">
        <v>9</v>
      </c>
      <c r="C14" s="68">
        <f t="shared" si="12"/>
        <v>6302.4940972460936</v>
      </c>
      <c r="D14" s="69">
        <f t="shared" si="0"/>
        <v>6468.349205068359</v>
      </c>
      <c r="E14" s="64"/>
      <c r="F14" s="70">
        <f t="shared" si="1"/>
        <v>331.71021564453122</v>
      </c>
      <c r="G14" s="68">
        <f t="shared" si="2"/>
        <v>6302.4940972460936</v>
      </c>
      <c r="H14" s="68">
        <f t="shared" si="3"/>
        <v>165.85510782226561</v>
      </c>
      <c r="I14" s="68">
        <f t="shared" si="4"/>
        <v>6468.349205068359</v>
      </c>
      <c r="J14" s="63"/>
      <c r="K14" s="74">
        <f t="shared" si="5"/>
        <v>9135.1724748364086</v>
      </c>
      <c r="L14" s="75">
        <f t="shared" si="6"/>
        <v>9181.309709557805</v>
      </c>
      <c r="M14" s="75"/>
      <c r="N14" s="75">
        <f t="shared" si="7"/>
        <v>92.274469442792011</v>
      </c>
      <c r="O14" s="75">
        <f t="shared" si="8"/>
        <v>9135.1724748364086</v>
      </c>
      <c r="P14" s="75">
        <f t="shared" si="9"/>
        <v>46.137234721396005</v>
      </c>
      <c r="Q14" s="75">
        <f t="shared" si="10"/>
        <v>9181.309709557805</v>
      </c>
      <c r="R14" s="73">
        <f t="shared" si="11"/>
        <v>0.40825432184443811</v>
      </c>
      <c r="S14" s="67">
        <f t="shared" si="13"/>
        <v>0.78236367329214429</v>
      </c>
      <c r="T14" s="78">
        <f t="shared" si="14"/>
        <v>4562.3334279174969</v>
      </c>
      <c r="U14" s="7"/>
    </row>
    <row r="15" spans="2:21" x14ac:dyDescent="0.2">
      <c r="B15" s="54">
        <v>10</v>
      </c>
      <c r="C15" s="68">
        <f t="shared" si="12"/>
        <v>5987.3693923837891</v>
      </c>
      <c r="D15" s="69">
        <f t="shared" si="0"/>
        <v>6144.9317448149413</v>
      </c>
      <c r="E15" s="64"/>
      <c r="F15" s="70">
        <f t="shared" si="1"/>
        <v>315.12470486230472</v>
      </c>
      <c r="G15" s="68">
        <f t="shared" si="2"/>
        <v>5987.3693923837891</v>
      </c>
      <c r="H15" s="68">
        <f t="shared" si="3"/>
        <v>157.56235243115236</v>
      </c>
      <c r="I15" s="68">
        <f t="shared" si="4"/>
        <v>6144.9317448149413</v>
      </c>
      <c r="J15" s="63"/>
      <c r="K15" s="74">
        <f t="shared" si="5"/>
        <v>9043.8207500880453</v>
      </c>
      <c r="L15" s="75">
        <f t="shared" si="6"/>
        <v>9089.496612462226</v>
      </c>
      <c r="M15" s="75"/>
      <c r="N15" s="75">
        <f t="shared" si="7"/>
        <v>91.351724748364092</v>
      </c>
      <c r="O15" s="75">
        <f t="shared" si="8"/>
        <v>9043.8207500880453</v>
      </c>
      <c r="P15" s="75">
        <f t="shared" si="9"/>
        <v>45.675862374182046</v>
      </c>
      <c r="Q15" s="75">
        <f t="shared" si="10"/>
        <v>9089.4966124622279</v>
      </c>
      <c r="R15" s="73">
        <f t="shared" si="11"/>
        <v>0.3983296954953684</v>
      </c>
      <c r="S15" s="67">
        <f>F15/(F15+N15)</f>
        <v>0.7752594785487007</v>
      </c>
      <c r="T15" s="78">
        <f t="shared" si="14"/>
        <v>4968.8098575281656</v>
      </c>
      <c r="U15" s="8"/>
    </row>
    <row r="16" spans="2:21" x14ac:dyDescent="0.2">
      <c r="B16" s="9" t="s">
        <v>14</v>
      </c>
      <c r="C16" s="9"/>
      <c r="D16" s="10">
        <f>SUM(D6:D15)</f>
        <v>78246.296848516111</v>
      </c>
      <c r="E16" s="11"/>
      <c r="F16" s="11">
        <f>SUM(F6:F15)</f>
        <v>4012.6306076162109</v>
      </c>
      <c r="G16" s="11"/>
      <c r="H16" s="11">
        <f t="shared" si="3"/>
        <v>2006.3153038081055</v>
      </c>
      <c r="I16" s="11"/>
      <c r="J16" s="9" t="s">
        <v>14</v>
      </c>
      <c r="K16" s="9"/>
      <c r="L16" s="12">
        <f>SUM(L6:L15)</f>
        <v>95139.835366239553</v>
      </c>
      <c r="M16" s="12"/>
      <c r="N16" s="12">
        <f>SUM(N6:N15)</f>
        <v>956.17924991195503</v>
      </c>
      <c r="O16" s="12"/>
      <c r="P16" s="12">
        <f>SUM(P6:P15)</f>
        <v>478.08962495597751</v>
      </c>
      <c r="Q16" s="12"/>
      <c r="R16" s="12"/>
      <c r="S16" s="12">
        <f>F16/(F16+N16)</f>
        <v>0.80756372706368251</v>
      </c>
      <c r="T16" s="12"/>
    </row>
    <row r="17" spans="2:20" x14ac:dyDescent="0.2">
      <c r="B17" s="13"/>
      <c r="C17" s="13"/>
      <c r="D17" s="13"/>
      <c r="E17" s="13"/>
      <c r="F17" s="13"/>
      <c r="G17" s="13"/>
      <c r="H17" s="13"/>
      <c r="I17" s="13"/>
      <c r="J17" s="13"/>
      <c r="K17" s="13"/>
      <c r="L17" s="13"/>
      <c r="M17" s="13"/>
      <c r="N17" s="13"/>
      <c r="O17" s="13"/>
      <c r="P17" s="13"/>
      <c r="Q17" s="13"/>
      <c r="R17" s="13"/>
    </row>
    <row r="18" spans="2:20" ht="30.75" customHeight="1" x14ac:dyDescent="0.2">
      <c r="B18" s="3" t="s">
        <v>15</v>
      </c>
      <c r="C18" s="3"/>
      <c r="D18" s="3"/>
      <c r="E18" s="3"/>
      <c r="F18" s="3"/>
      <c r="G18" s="3"/>
      <c r="H18" s="3"/>
      <c r="I18" s="3"/>
      <c r="J18" s="3"/>
      <c r="K18" s="3"/>
      <c r="L18" s="3"/>
      <c r="M18" s="3"/>
      <c r="N18" s="3"/>
      <c r="O18" s="3"/>
      <c r="P18" s="3"/>
      <c r="Q18" s="3"/>
      <c r="R18" s="3"/>
      <c r="S18" s="3"/>
      <c r="T18" s="3"/>
    </row>
    <row r="19" spans="2:20" ht="30.75" customHeight="1" x14ac:dyDescent="0.2">
      <c r="B19" s="14"/>
      <c r="C19" s="15"/>
      <c r="D19" s="16" t="s">
        <v>16</v>
      </c>
      <c r="E19" s="17" t="s">
        <v>17</v>
      </c>
      <c r="F19" s="18"/>
      <c r="G19" s="19"/>
      <c r="I19" s="20" t="s">
        <v>18</v>
      </c>
      <c r="J19" s="21"/>
      <c r="K19" s="22"/>
      <c r="L19" s="19"/>
      <c r="M19" s="19"/>
      <c r="N19" s="19"/>
      <c r="O19" s="19"/>
      <c r="P19" s="19"/>
      <c r="Q19" s="19"/>
      <c r="R19" s="19"/>
      <c r="S19" s="19"/>
      <c r="T19" s="19"/>
    </row>
    <row r="20" spans="2:20" ht="30" customHeight="1" x14ac:dyDescent="0.2">
      <c r="B20" s="23" t="s">
        <v>19</v>
      </c>
      <c r="C20" s="24"/>
      <c r="D20" s="19">
        <f>F16/C5</f>
        <v>0.4012630607616211</v>
      </c>
      <c r="E20" s="25">
        <f>N16/K5</f>
        <v>9.5617924991195508E-2</v>
      </c>
      <c r="F20" s="26"/>
      <c r="G20" s="19"/>
      <c r="I20" s="23" t="s">
        <v>20</v>
      </c>
      <c r="J20" s="24"/>
      <c r="K20" s="27">
        <f>D21/E21</f>
        <v>6.3387811799014813</v>
      </c>
      <c r="L20" s="19"/>
      <c r="M20" s="19"/>
      <c r="N20" s="19"/>
      <c r="O20" s="19"/>
      <c r="P20" s="19"/>
      <c r="Q20" s="19"/>
      <c r="R20" s="19"/>
      <c r="S20" s="19"/>
      <c r="T20" s="19"/>
    </row>
    <row r="21" spans="2:20" ht="30" customHeight="1" x14ac:dyDescent="0.2">
      <c r="B21" s="28" t="s">
        <v>21</v>
      </c>
      <c r="C21" s="29"/>
      <c r="D21" s="30">
        <f>F16/C15</f>
        <v>0.67018257011509308</v>
      </c>
      <c r="E21" s="31">
        <f>N16/K15</f>
        <v>0.10572735532188055</v>
      </c>
      <c r="F21" s="32"/>
      <c r="G21" s="19"/>
      <c r="I21" s="28" t="s">
        <v>22</v>
      </c>
      <c r="J21" s="29"/>
      <c r="K21" s="33">
        <f>((F16/D16)/(N16/L16))</f>
        <v>5.102564102564104</v>
      </c>
      <c r="L21" s="19"/>
      <c r="M21" s="19"/>
      <c r="N21" s="19"/>
      <c r="O21" s="19"/>
      <c r="P21" s="19"/>
      <c r="Q21" s="19"/>
      <c r="R21" s="19"/>
      <c r="S21" s="19"/>
      <c r="T21" s="19"/>
    </row>
    <row r="22" spans="2:20" x14ac:dyDescent="0.2">
      <c r="B22" s="13"/>
      <c r="C22" s="13"/>
      <c r="D22" s="13"/>
      <c r="E22" s="13"/>
      <c r="F22" s="13"/>
      <c r="G22" s="13"/>
      <c r="H22" s="13"/>
      <c r="I22" s="13"/>
      <c r="K22" s="34"/>
    </row>
    <row r="23" spans="2:20" ht="37.5" customHeight="1" x14ac:dyDescent="0.2">
      <c r="B23" s="3" t="s">
        <v>23</v>
      </c>
      <c r="C23" s="3"/>
      <c r="D23" s="3"/>
      <c r="E23" s="3"/>
      <c r="F23" s="3"/>
      <c r="G23" s="3"/>
      <c r="H23" s="3"/>
      <c r="I23" s="3"/>
      <c r="J23" s="3"/>
      <c r="K23" s="3"/>
      <c r="L23" s="3"/>
      <c r="M23" s="3"/>
      <c r="N23" s="3"/>
      <c r="O23" s="3"/>
      <c r="P23" s="3"/>
      <c r="Q23" s="3"/>
      <c r="R23" s="3"/>
      <c r="S23" s="3"/>
      <c r="T23" s="3"/>
    </row>
    <row r="24" spans="2:20" ht="30" customHeight="1" x14ac:dyDescent="0.2">
      <c r="B24" s="14"/>
      <c r="C24" s="15"/>
      <c r="D24" s="16" t="s">
        <v>24</v>
      </c>
      <c r="E24" s="17" t="s">
        <v>25</v>
      </c>
      <c r="F24" s="17"/>
      <c r="G24" s="35" t="s">
        <v>26</v>
      </c>
      <c r="H24" s="36"/>
      <c r="I24" s="6"/>
      <c r="J24" s="1"/>
      <c r="K24" s="1"/>
      <c r="L24" s="1"/>
      <c r="M24" s="1"/>
      <c r="N24" s="1"/>
      <c r="O24" s="1"/>
      <c r="P24" s="1"/>
      <c r="Q24" s="1"/>
      <c r="R24" s="1"/>
    </row>
    <row r="25" spans="2:20" ht="37.5" customHeight="1" x14ac:dyDescent="0.2">
      <c r="B25" s="23" t="s">
        <v>27</v>
      </c>
      <c r="C25" s="24"/>
      <c r="D25" s="19">
        <f>(F16/(F16+N16))</f>
        <v>0.80756372706368251</v>
      </c>
      <c r="E25" s="25">
        <f>F16/N16</f>
        <v>4.1965255029176731</v>
      </c>
      <c r="F25" s="25"/>
      <c r="G25" s="37"/>
      <c r="H25" s="38"/>
      <c r="K25" s="39"/>
      <c r="L25" s="39"/>
      <c r="M25" s="39"/>
      <c r="N25" s="39"/>
      <c r="O25" s="39"/>
      <c r="P25" s="39"/>
      <c r="Q25" s="39"/>
      <c r="R25" s="39"/>
    </row>
    <row r="26" spans="2:20" ht="37.5" customHeight="1" x14ac:dyDescent="0.2">
      <c r="B26" s="40"/>
      <c r="C26" s="41" t="s">
        <v>28</v>
      </c>
      <c r="D26" s="19"/>
      <c r="E26" s="42"/>
      <c r="F26" s="42"/>
      <c r="G26" s="43"/>
      <c r="H26" s="38"/>
      <c r="K26" s="39"/>
      <c r="L26" s="39"/>
      <c r="M26" s="39"/>
      <c r="N26" s="39"/>
      <c r="O26" s="44"/>
      <c r="P26" s="45"/>
      <c r="Q26" s="46"/>
      <c r="R26" s="39"/>
    </row>
    <row r="27" spans="2:20" ht="37.5" customHeight="1" x14ac:dyDescent="0.2">
      <c r="B27" s="23" t="s">
        <v>29</v>
      </c>
      <c r="C27" s="24"/>
      <c r="D27" s="79">
        <f>R15</f>
        <v>0.3983296954953684</v>
      </c>
      <c r="E27" s="42">
        <v>0.66200000000000003</v>
      </c>
      <c r="F27" s="42"/>
      <c r="G27" s="47">
        <f>E25/E27</f>
        <v>6.3391623911143098</v>
      </c>
      <c r="H27" s="38"/>
      <c r="K27" s="39"/>
      <c r="L27" s="39"/>
      <c r="M27" s="39"/>
      <c r="N27" s="39"/>
      <c r="O27" s="39"/>
      <c r="P27" s="39"/>
      <c r="Q27" s="39"/>
      <c r="R27" s="39"/>
    </row>
    <row r="28" spans="2:20" ht="37.5" customHeight="1" x14ac:dyDescent="0.2">
      <c r="B28" s="23" t="s">
        <v>30</v>
      </c>
      <c r="C28" s="24"/>
      <c r="D28" s="19">
        <v>0.5</v>
      </c>
      <c r="E28" s="42">
        <v>1</v>
      </c>
      <c r="F28" s="42"/>
      <c r="G28" s="47">
        <f>E25/E28</f>
        <v>4.1965255029176731</v>
      </c>
      <c r="H28" s="42"/>
    </row>
    <row r="29" spans="2:20" ht="37.5" customHeight="1" x14ac:dyDescent="0.2">
      <c r="B29" s="28" t="s">
        <v>31</v>
      </c>
      <c r="C29" s="29"/>
      <c r="D29" s="30">
        <f>D16/(D16+L16)</f>
        <v>0.45128347837876925</v>
      </c>
      <c r="E29" s="31">
        <f>D16/L16</f>
        <v>0.82243464630044827</v>
      </c>
      <c r="F29" s="31"/>
      <c r="G29" s="48">
        <f>E25/E29</f>
        <v>5.102564102564104</v>
      </c>
      <c r="H29" s="38"/>
    </row>
    <row r="30" spans="2:20" x14ac:dyDescent="0.2">
      <c r="L30" s="49"/>
    </row>
    <row r="35" spans="2:11" x14ac:dyDescent="0.2">
      <c r="B35" s="7"/>
      <c r="C35" s="7"/>
      <c r="D35" s="50"/>
      <c r="E35" s="7"/>
      <c r="F35" s="7"/>
      <c r="G35" s="7"/>
      <c r="H35" s="7"/>
      <c r="I35" s="7"/>
    </row>
    <row r="36" spans="2:11" x14ac:dyDescent="0.2">
      <c r="B36" s="7"/>
      <c r="C36" s="7"/>
      <c r="D36" s="50"/>
      <c r="E36" s="7"/>
      <c r="F36" s="7"/>
      <c r="G36" s="7"/>
      <c r="H36" s="7"/>
      <c r="I36" s="7"/>
    </row>
    <row r="37" spans="2:11" x14ac:dyDescent="0.2">
      <c r="B37" s="7"/>
      <c r="C37" s="7"/>
      <c r="D37" s="50"/>
      <c r="E37" s="7"/>
      <c r="F37" s="7"/>
      <c r="G37" s="7"/>
      <c r="H37" s="7"/>
      <c r="I37" s="7"/>
    </row>
    <row r="38" spans="2:11" x14ac:dyDescent="0.2">
      <c r="B38" s="51"/>
      <c r="C38" s="51"/>
      <c r="D38" s="50"/>
      <c r="E38" s="7"/>
      <c r="F38" s="7"/>
      <c r="G38" s="7"/>
      <c r="H38" s="7"/>
      <c r="I38" s="7"/>
      <c r="J38" s="51"/>
      <c r="K38" s="51"/>
    </row>
    <row r="39" spans="2:11" x14ac:dyDescent="0.2">
      <c r="B39" s="7"/>
      <c r="C39" s="7"/>
      <c r="D39" s="50"/>
      <c r="E39" s="7"/>
      <c r="F39" s="7"/>
      <c r="G39" s="7"/>
      <c r="H39" s="7"/>
      <c r="I39" s="7"/>
    </row>
    <row r="40" spans="2:11" x14ac:dyDescent="0.2">
      <c r="B40" s="7"/>
      <c r="C40" s="7"/>
      <c r="D40" s="50"/>
      <c r="E40" s="7"/>
      <c r="F40" s="7"/>
      <c r="G40" s="7"/>
      <c r="H40" s="7"/>
      <c r="I40" s="7"/>
    </row>
    <row r="41" spans="2:11" x14ac:dyDescent="0.2">
      <c r="B41" s="7"/>
      <c r="C41" s="7"/>
      <c r="D41" s="50"/>
      <c r="E41" s="7"/>
      <c r="F41" s="7"/>
      <c r="G41" s="7"/>
      <c r="H41" s="7"/>
      <c r="I41" s="7"/>
    </row>
    <row r="42" spans="2:11" x14ac:dyDescent="0.2">
      <c r="B42" s="7"/>
      <c r="C42" s="7"/>
      <c r="D42" s="50"/>
      <c r="E42" s="7"/>
      <c r="F42" s="7"/>
      <c r="G42" s="7"/>
      <c r="H42" s="7"/>
      <c r="I42" s="7"/>
    </row>
    <row r="43" spans="2:11" x14ac:dyDescent="0.2">
      <c r="B43" s="7"/>
      <c r="C43" s="7"/>
      <c r="D43" s="50"/>
      <c r="E43" s="7"/>
      <c r="F43" s="7"/>
      <c r="G43" s="7"/>
      <c r="H43" s="7"/>
      <c r="I43" s="7"/>
    </row>
    <row r="44" spans="2:11" x14ac:dyDescent="0.2">
      <c r="B44" s="7"/>
      <c r="C44" s="7"/>
      <c r="D44" s="50"/>
      <c r="E44" s="7"/>
      <c r="F44" s="7"/>
      <c r="G44" s="7"/>
      <c r="H44" s="7"/>
      <c r="I44" s="7"/>
    </row>
    <row r="45" spans="2:11" x14ac:dyDescent="0.2">
      <c r="B45" s="7"/>
      <c r="C45" s="7"/>
      <c r="D45" s="50"/>
      <c r="E45" s="7"/>
      <c r="F45" s="7"/>
      <c r="G45" s="7"/>
      <c r="H45" s="7"/>
      <c r="I45" s="7"/>
    </row>
  </sheetData>
  <mergeCells count="24">
    <mergeCell ref="B28:C28"/>
    <mergeCell ref="B29:C29"/>
    <mergeCell ref="E29:F29"/>
    <mergeCell ref="B38:C38"/>
    <mergeCell ref="J38:K38"/>
    <mergeCell ref="B23:T23"/>
    <mergeCell ref="B24:C24"/>
    <mergeCell ref="E24:F24"/>
    <mergeCell ref="B25:C25"/>
    <mergeCell ref="E25:F25"/>
    <mergeCell ref="B27:C27"/>
    <mergeCell ref="B20:C20"/>
    <mergeCell ref="E20:F20"/>
    <mergeCell ref="I20:J20"/>
    <mergeCell ref="B21:C21"/>
    <mergeCell ref="E21:F21"/>
    <mergeCell ref="I21:J21"/>
    <mergeCell ref="B3:T3"/>
    <mergeCell ref="B16:C16"/>
    <mergeCell ref="J16:K16"/>
    <mergeCell ref="B18:T18"/>
    <mergeCell ref="B19:C19"/>
    <mergeCell ref="E19:F19"/>
    <mergeCell ref="I19:J1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Exercise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Zilu Feng</dc:creator>
  <cp:lastModifiedBy>Zilu Feng</cp:lastModifiedBy>
  <dcterms:created xsi:type="dcterms:W3CDTF">2022-07-01T05:01:23Z</dcterms:created>
  <dcterms:modified xsi:type="dcterms:W3CDTF">2022-07-01T07:12:50Z</dcterms:modified>
</cp:coreProperties>
</file>